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資金計画書" sheetId="1" r:id="rId1"/>
    <sheet name="不動産売買費用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toku</author>
  </authors>
  <commentList>
    <comment ref="G16" authorId="0">
      <text>
        <r>
          <rPr>
            <b/>
            <sz val="9"/>
            <rFont val="ＭＳ Ｐゴシック"/>
            <family val="3"/>
          </rPr>
          <t>月々の支払い対象額を入力</t>
        </r>
      </text>
    </comment>
    <comment ref="G18" authorId="0">
      <text>
        <r>
          <rPr>
            <b/>
            <sz val="9"/>
            <rFont val="ＭＳ Ｐゴシック"/>
            <family val="3"/>
          </rPr>
          <t>月々の支払い対象額を入力</t>
        </r>
      </text>
    </comment>
    <comment ref="G20" authorId="0">
      <text>
        <r>
          <rPr>
            <b/>
            <sz val="9"/>
            <rFont val="ＭＳ Ｐゴシック"/>
            <family val="3"/>
          </rPr>
          <t>月々の支払い対象額を入力</t>
        </r>
      </text>
    </comment>
    <comment ref="G25" authorId="0">
      <text>
        <r>
          <rPr>
            <b/>
            <sz val="9"/>
            <rFont val="ＭＳ Ｐゴシック"/>
            <family val="3"/>
          </rPr>
          <t>月々の支払い対象額を入力</t>
        </r>
      </text>
    </comment>
    <comment ref="G27" authorId="0">
      <text>
        <r>
          <rPr>
            <b/>
            <sz val="9"/>
            <rFont val="ＭＳ Ｐゴシック"/>
            <family val="3"/>
          </rPr>
          <t>月々の支払い対象額を入力</t>
        </r>
      </text>
    </comment>
    <comment ref="G29" authorId="0">
      <text>
        <r>
          <rPr>
            <b/>
            <sz val="9"/>
            <rFont val="ＭＳ Ｐゴシック"/>
            <family val="3"/>
          </rPr>
          <t>月々の支払い対象額を入力</t>
        </r>
      </text>
    </comment>
    <comment ref="H16" authorId="0">
      <text>
        <r>
          <rPr>
            <b/>
            <sz val="9"/>
            <rFont val="ＭＳ Ｐゴシック"/>
            <family val="3"/>
          </rPr>
          <t>賞与の支払い対象額を入力</t>
        </r>
      </text>
    </comment>
    <comment ref="H18" authorId="0">
      <text>
        <r>
          <rPr>
            <b/>
            <sz val="9"/>
            <rFont val="ＭＳ Ｐゴシック"/>
            <family val="3"/>
          </rPr>
          <t>賞与の支払い対象額を入力</t>
        </r>
      </text>
    </comment>
    <comment ref="H20" authorId="0">
      <text>
        <r>
          <rPr>
            <b/>
            <sz val="9"/>
            <rFont val="ＭＳ Ｐゴシック"/>
            <family val="3"/>
          </rPr>
          <t>賞与の支払い対象額を入力</t>
        </r>
      </text>
    </comment>
    <comment ref="H25" authorId="0">
      <text>
        <r>
          <rPr>
            <b/>
            <sz val="9"/>
            <rFont val="ＭＳ Ｐゴシック"/>
            <family val="3"/>
          </rPr>
          <t>賞与の支払い対象額を入力</t>
        </r>
      </text>
    </comment>
    <comment ref="H27" authorId="0">
      <text>
        <r>
          <rPr>
            <b/>
            <sz val="9"/>
            <rFont val="ＭＳ Ｐゴシック"/>
            <family val="3"/>
          </rPr>
          <t>賞与の支払い対象額を入力</t>
        </r>
      </text>
    </comment>
    <comment ref="H29" authorId="0">
      <text>
        <r>
          <rPr>
            <b/>
            <sz val="9"/>
            <rFont val="ＭＳ Ｐゴシック"/>
            <family val="3"/>
          </rPr>
          <t>賞与の支払い対象額を入力</t>
        </r>
      </text>
    </comment>
    <comment ref="E15" authorId="0">
      <text>
        <r>
          <rPr>
            <b/>
            <sz val="9"/>
            <rFont val="ＭＳ Ｐゴシック"/>
            <family val="3"/>
          </rPr>
          <t>参考までの金額になりますので、業者へ正確な金額は確認してください。</t>
        </r>
      </text>
    </comment>
  </commentList>
</comments>
</file>

<file path=xl/sharedStrings.xml><?xml version="1.0" encoding="utf-8"?>
<sst xmlns="http://schemas.openxmlformats.org/spreadsheetml/2006/main" count="180" uniqueCount="147">
  <si>
    <t>◇◆◇　所要資金計画書　◇◆◇</t>
  </si>
  <si>
    <t>①</t>
  </si>
  <si>
    <t>給水加入金</t>
  </si>
  <si>
    <t>◆建物所要資金</t>
  </si>
  <si>
    <t>①</t>
  </si>
  <si>
    <t>土地代金</t>
  </si>
  <si>
    <t>④</t>
  </si>
  <si>
    <t>土地売買手数料</t>
  </si>
  <si>
    <t>⑤</t>
  </si>
  <si>
    <t>⑥</t>
  </si>
  <si>
    <t>その他</t>
  </si>
  <si>
    <t>Ｂ</t>
  </si>
  <si>
    <t>合　　　　　　計</t>
  </si>
  <si>
    <t>①</t>
  </si>
  <si>
    <t>外構工事</t>
  </si>
  <si>
    <t>その他</t>
  </si>
  <si>
    <t>融資関連</t>
  </si>
  <si>
    <t>①</t>
  </si>
  <si>
    <t>②</t>
  </si>
  <si>
    <t>保証料</t>
  </si>
  <si>
    <t>③</t>
  </si>
  <si>
    <t>火災保険料</t>
  </si>
  <si>
    <t>④</t>
  </si>
  <si>
    <t>その他費用</t>
  </si>
  <si>
    <t>⑦</t>
  </si>
  <si>
    <t>②</t>
  </si>
  <si>
    <t>ｴｱｺﾝ</t>
  </si>
  <si>
    <t>⑥</t>
  </si>
  <si>
    <t>暖房工事</t>
  </si>
  <si>
    <t>温水ﾙｰﾑﾋｰﾀｰ</t>
  </si>
  <si>
    <t>⑧</t>
  </si>
  <si>
    <t>⑨</t>
  </si>
  <si>
    <t>◆資金内訳</t>
  </si>
  <si>
    <t>金利</t>
  </si>
  <si>
    <t>備考</t>
  </si>
  <si>
    <t>外部給排水</t>
  </si>
  <si>
    <t>A</t>
  </si>
  <si>
    <t>合　　　　　　計</t>
  </si>
  <si>
    <t>　</t>
  </si>
  <si>
    <t>◆返済例</t>
  </si>
  <si>
    <t>月々･賞与返済額</t>
  </si>
  <si>
    <t>年間返済額</t>
  </si>
  <si>
    <t>①</t>
  </si>
  <si>
    <t>確認申請図面作成代行費</t>
  </si>
  <si>
    <t>合計</t>
  </si>
  <si>
    <t>約</t>
  </si>
  <si>
    <t>世帯年収</t>
  </si>
  <si>
    <t>返済負担率</t>
  </si>
  <si>
    <t>電気配線工事、照明器具取付工事、内部給排水工事、ガス配管工事（都市ガスの場合）</t>
  </si>
  <si>
    <t>借入先</t>
  </si>
  <si>
    <t>借入金額</t>
  </si>
  <si>
    <t>①</t>
  </si>
  <si>
    <t>建物本体</t>
  </si>
  <si>
    <t>自己資金</t>
  </si>
  <si>
    <t>借入資金①</t>
  </si>
  <si>
    <t>小　　　　　　計</t>
  </si>
  <si>
    <t>借入資金②</t>
  </si>
  <si>
    <t>③</t>
  </si>
  <si>
    <t>消費税</t>
  </si>
  <si>
    <t>借入資金③</t>
  </si>
  <si>
    <t>その他</t>
  </si>
  <si>
    <t>②</t>
  </si>
  <si>
    <t>土地契約印紙</t>
  </si>
  <si>
    <t>③</t>
  </si>
  <si>
    <t>所有権移転登記費用</t>
  </si>
  <si>
    <t>◆外構・植栽所要資金</t>
  </si>
  <si>
    <t>②</t>
  </si>
  <si>
    <t>その他</t>
  </si>
  <si>
    <t>小　　　　　　計</t>
  </si>
  <si>
    <t>消費税</t>
  </si>
  <si>
    <t>Ｃ</t>
  </si>
  <si>
    <t>合　　　　　　計</t>
  </si>
  <si>
    <t>貸付手数料</t>
  </si>
  <si>
    <t>生命保険料</t>
  </si>
  <si>
    <t>月々･賞与返済額</t>
  </si>
  <si>
    <t>⑤</t>
  </si>
  <si>
    <t>つなぎ利息</t>
  </si>
  <si>
    <t>⑥</t>
  </si>
  <si>
    <t>金消契約印紙・抵当権設定登記費用等</t>
  </si>
  <si>
    <t>◆返済負担率</t>
  </si>
  <si>
    <t>小　　　　　　計</t>
  </si>
  <si>
    <t>本人年収</t>
  </si>
  <si>
    <t>申請関連</t>
  </si>
  <si>
    <t>合算者年収</t>
  </si>
  <si>
    <t>（年間返済額÷世帯年収）</t>
  </si>
  <si>
    <t>契約印紙</t>
  </si>
  <si>
    <t>②</t>
  </si>
  <si>
    <t>建物表示保存登記費用</t>
  </si>
  <si>
    <t>約</t>
  </si>
  <si>
    <t>③</t>
  </si>
  <si>
    <t>約</t>
  </si>
  <si>
    <t>④</t>
  </si>
  <si>
    <t>約</t>
  </si>
  <si>
    <t>⑤</t>
  </si>
  <si>
    <t>建物本体工事に含まれる内容　*1の表</t>
  </si>
  <si>
    <t>※仕様及び金額は、それぞれ仕上表及び御見積書にてご確認ください。</t>
  </si>
  <si>
    <t>小　　　　　　計</t>
  </si>
  <si>
    <t>工事及び
材料施工費
を含む</t>
  </si>
  <si>
    <t>基礎工事、木工事、屋根工事、外壁工事、サッシ工事、内部建具工事、防水防湿工事、タイル工事、板金工事、左官工事</t>
  </si>
  <si>
    <t>住宅性能保証制度加入金</t>
  </si>
  <si>
    <t>②</t>
  </si>
  <si>
    <t>地盤調査費用</t>
  </si>
  <si>
    <t>仮設工事、土工事</t>
  </si>
  <si>
    <t>地盤改良工事費用</t>
  </si>
  <si>
    <t>住宅設備機器</t>
  </si>
  <si>
    <t>④</t>
  </si>
  <si>
    <t>テレビアンテナ工事</t>
  </si>
  <si>
    <t>⑤</t>
  </si>
  <si>
    <t>空調冷暖房工事</t>
  </si>
  <si>
    <t>⑦</t>
  </si>
  <si>
    <t>行事費用</t>
  </si>
  <si>
    <t>小　　　　　　計</t>
  </si>
  <si>
    <t>Ｄ</t>
  </si>
  <si>
    <t>土地金額</t>
  </si>
  <si>
    <t>土地売買手数料</t>
  </si>
  <si>
    <t>不動産取得税</t>
  </si>
  <si>
    <t>固定資産税</t>
  </si>
  <si>
    <t>負担の固定資産税</t>
  </si>
  <si>
    <t>今年の１月１日</t>
  </si>
  <si>
    <t>売買年月日</t>
  </si>
  <si>
    <t>日数</t>
  </si>
  <si>
    <t>今年の12月31日</t>
  </si>
  <si>
    <t>不動産売買手費用計算書</t>
  </si>
  <si>
    <t>税務署にご確認ください。</t>
  </si>
  <si>
    <t>【３５年返済例】</t>
  </si>
  <si>
    <t>【３０年返済例】</t>
  </si>
  <si>
    <t>税込</t>
  </si>
  <si>
    <t>所要資金＋予算の合計（Ａ+Ｂ+Ｃ+Ｄ）</t>
  </si>
  <si>
    <t>宅内の外部給排水工事</t>
  </si>
  <si>
    <t>約</t>
  </si>
  <si>
    <t>地鎮祭,上棟式,竣工式</t>
  </si>
  <si>
    <t>BS･CS,県内</t>
  </si>
  <si>
    <t>300万未満</t>
  </si>
  <si>
    <t>300～400万未満</t>
  </si>
  <si>
    <t>400万以上</t>
  </si>
  <si>
    <t>キッチン、お風呂、洗面化粧台、トイレ、ボイラー若しくは電気温水器、第１～３種換気システムのどれか、照明器具及び換気扇</t>
  </si>
  <si>
    <t>床･壁･天井の下地と仕上、内装工事、塗装工事、断熱工事、防水防湿工事、雨樋、造作建具･棚等、耐震金物</t>
  </si>
  <si>
    <t>カーテン工事(カーテン工事は別途になる業者も多いので要確認)、網戸、火災報知器・煙感知器</t>
  </si>
  <si>
    <t>月々・賞与の支払額は、金融機関に金利を確認し、返済礼を試算してもらい記入します。</t>
  </si>
  <si>
    <t>必要年収(35年)</t>
  </si>
  <si>
    <t>必要年収(30年)</t>
  </si>
  <si>
    <t>表１を参照し含まれていない工事費用を確認</t>
  </si>
  <si>
    <t>◆土地予算（土地のみの売買には消費税はかかりません。)</t>
  </si>
  <si>
    <t>◆諸費用予算(消費税込みで記入･入力)</t>
  </si>
  <si>
    <t>詳しくは不動産業者に確認してください。</t>
  </si>
  <si>
    <t>土地購入時にかかる手数料(不動産業者に支払う売買手数料の目安)</t>
  </si>
  <si>
    <t>邸新築・増改築工事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</si>
</sst>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　&quot;;[Red]\-#,##0&quot;　&quot;"/>
    <numFmt numFmtId="177" formatCode="&quot;消費税&quot;\ #\ &quot;％&quot;"/>
    <numFmt numFmtId="178" formatCode="0.0%"/>
    <numFmt numFmtId="179" formatCode="&quot;月々 &quot;#,##0&quot;万円&quot;"/>
    <numFmt numFmtId="180" formatCode="&quot;借入額 &quot;#,##0&quot;万円&quot;"/>
    <numFmt numFmtId="181" formatCode="#&quot;年目&quot;"/>
    <numFmt numFmtId="182" formatCode="&quot;～ &quot;#&quot;年目&quot;"/>
    <numFmt numFmtId="183" formatCode="&quot;賞与 &quot;#,##0&quot;万円&quot;"/>
    <numFmt numFmtId="184" formatCode="#.###%"/>
    <numFmt numFmtId="185" formatCode="#.00%"/>
    <numFmt numFmtId="186" formatCode="#,###"/>
    <numFmt numFmtId="187" formatCode="#,###&quot;　&quot;;[Red]\-#,###&quot;　&quot;"/>
    <numFmt numFmtId="188" formatCode="[$-411]&quot;作成日：&quot;ggge&quot;年&quot;m&quot;月&quot;d&quot;日&quot;"/>
    <numFmt numFmtId="189" formatCode="&quot;　+　&quot;#,###&quot;　円&quot;"/>
    <numFmt numFmtId="190" formatCode="0.0"/>
    <numFmt numFmtId="191" formatCode="&quot;売買金額の　&quot;0%&quot;　&quot;"/>
    <numFmt numFmtId="192" formatCode="&quot;＋&quot;#,##0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1"/>
      <color indexed="18"/>
      <name val="ＭＳ Ｐ明朝"/>
      <family val="1"/>
    </font>
    <font>
      <sz val="28"/>
      <name val="ＭＳ Ｐ明朝"/>
      <family val="1"/>
    </font>
    <font>
      <sz val="10"/>
      <name val="ＭＳ Ｐ明朝"/>
      <family val="1"/>
    </font>
    <font>
      <b/>
      <sz val="18"/>
      <name val="ＭＳ Ｐ明朝"/>
      <family val="1"/>
    </font>
    <font>
      <sz val="11"/>
      <color indexed="10"/>
      <name val="ＭＳ Ｐ明朝"/>
      <family val="1"/>
    </font>
    <font>
      <b/>
      <sz val="12"/>
      <name val="ＭＳ Ｐ明朝"/>
      <family val="1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5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double"/>
      <bottom style="hair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 style="double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double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hair"/>
      <bottom style="thin"/>
    </border>
    <border>
      <left style="medium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 horizontal="center"/>
    </xf>
    <xf numFmtId="17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6" fontId="2" fillId="0" borderId="13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177" fontId="3" fillId="0" borderId="16" xfId="0" applyNumberFormat="1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17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76" fontId="2" fillId="0" borderId="2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176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30" xfId="0" applyFont="1" applyBorder="1" applyAlignment="1">
      <alignment horizontal="center"/>
    </xf>
    <xf numFmtId="176" fontId="2" fillId="0" borderId="31" xfId="0" applyNumberFormat="1" applyFont="1" applyBorder="1" applyAlignment="1">
      <alignment horizontal="right"/>
    </xf>
    <xf numFmtId="0" fontId="2" fillId="0" borderId="32" xfId="0" applyFont="1" applyBorder="1" applyAlignment="1">
      <alignment horizontal="center"/>
    </xf>
    <xf numFmtId="176" fontId="2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179" fontId="4" fillId="0" borderId="35" xfId="0" applyNumberFormat="1" applyFont="1" applyBorder="1" applyAlignment="1">
      <alignment horizontal="center"/>
    </xf>
    <xf numFmtId="183" fontId="4" fillId="0" borderId="36" xfId="0" applyNumberFormat="1" applyFont="1" applyBorder="1" applyAlignment="1">
      <alignment horizontal="center"/>
    </xf>
    <xf numFmtId="187" fontId="2" fillId="0" borderId="36" xfId="16" applyNumberFormat="1" applyFont="1" applyBorder="1" applyAlignment="1">
      <alignment/>
    </xf>
    <xf numFmtId="187" fontId="2" fillId="0" borderId="37" xfId="16" applyNumberFormat="1" applyFont="1" applyBorder="1" applyAlignment="1">
      <alignment/>
    </xf>
    <xf numFmtId="179" fontId="4" fillId="0" borderId="38" xfId="0" applyNumberFormat="1" applyFont="1" applyBorder="1" applyAlignment="1">
      <alignment horizontal="center"/>
    </xf>
    <xf numFmtId="183" fontId="4" fillId="0" borderId="39" xfId="0" applyNumberFormat="1" applyFont="1" applyBorder="1" applyAlignment="1">
      <alignment horizontal="center"/>
    </xf>
    <xf numFmtId="187" fontId="2" fillId="0" borderId="39" xfId="16" applyNumberFormat="1" applyFont="1" applyBorder="1" applyAlignment="1">
      <alignment/>
    </xf>
    <xf numFmtId="187" fontId="2" fillId="0" borderId="40" xfId="16" applyNumberFormat="1" applyFont="1" applyBorder="1" applyAlignment="1">
      <alignment/>
    </xf>
    <xf numFmtId="180" fontId="4" fillId="0" borderId="36" xfId="0" applyNumberFormat="1" applyFont="1" applyBorder="1" applyAlignment="1">
      <alignment horizontal="center"/>
    </xf>
    <xf numFmtId="180" fontId="4" fillId="0" borderId="39" xfId="0" applyNumberFormat="1" applyFont="1" applyBorder="1" applyAlignment="1">
      <alignment horizontal="center"/>
    </xf>
    <xf numFmtId="181" fontId="8" fillId="2" borderId="41" xfId="0" applyNumberFormat="1" applyFont="1" applyFill="1" applyBorder="1" applyAlignment="1">
      <alignment/>
    </xf>
    <xf numFmtId="182" fontId="8" fillId="2" borderId="41" xfId="0" applyNumberFormat="1" applyFont="1" applyFill="1" applyBorder="1" applyAlignment="1">
      <alignment horizontal="left"/>
    </xf>
    <xf numFmtId="182" fontId="8" fillId="2" borderId="42" xfId="0" applyNumberFormat="1" applyFont="1" applyFill="1" applyBorder="1" applyAlignment="1">
      <alignment horizontal="left"/>
    </xf>
    <xf numFmtId="0" fontId="8" fillId="2" borderId="43" xfId="0" applyFont="1" applyFill="1" applyBorder="1" applyAlignment="1">
      <alignment/>
    </xf>
    <xf numFmtId="186" fontId="2" fillId="0" borderId="0" xfId="0" applyNumberFormat="1" applyFont="1" applyAlignment="1">
      <alignment horizontal="center"/>
    </xf>
    <xf numFmtId="0" fontId="2" fillId="0" borderId="44" xfId="0" applyFont="1" applyBorder="1" applyAlignment="1">
      <alignment horizontal="center"/>
    </xf>
    <xf numFmtId="186" fontId="2" fillId="0" borderId="4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8" fillId="0" borderId="45" xfId="0" applyFont="1" applyBorder="1" applyAlignment="1">
      <alignment/>
    </xf>
    <xf numFmtId="0" fontId="8" fillId="0" borderId="34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186" fontId="2" fillId="0" borderId="0" xfId="0" applyNumberFormat="1" applyFont="1" applyBorder="1" applyAlignment="1">
      <alignment horizontal="center"/>
    </xf>
    <xf numFmtId="38" fontId="0" fillId="0" borderId="0" xfId="16" applyAlignment="1">
      <alignment/>
    </xf>
    <xf numFmtId="38" fontId="0" fillId="2" borderId="0" xfId="16" applyFont="1" applyFill="1" applyAlignment="1">
      <alignment/>
    </xf>
    <xf numFmtId="0" fontId="0" fillId="0" borderId="0" xfId="0" applyNumberFormat="1" applyAlignment="1">
      <alignment/>
    </xf>
    <xf numFmtId="38" fontId="0" fillId="2" borderId="0" xfId="16" applyFill="1" applyAlignment="1">
      <alignment/>
    </xf>
    <xf numFmtId="58" fontId="0" fillId="2" borderId="0" xfId="0" applyNumberFormat="1" applyFont="1" applyFill="1" applyAlignment="1">
      <alignment/>
    </xf>
    <xf numFmtId="0" fontId="0" fillId="0" borderId="0" xfId="0" applyAlignment="1">
      <alignment horizontal="right"/>
    </xf>
    <xf numFmtId="38" fontId="0" fillId="0" borderId="0" xfId="16" applyFont="1" applyAlignment="1">
      <alignment/>
    </xf>
    <xf numFmtId="187" fontId="2" fillId="0" borderId="44" xfId="16" applyNumberFormat="1" applyFont="1" applyBorder="1" applyAlignment="1">
      <alignment/>
    </xf>
    <xf numFmtId="10" fontId="5" fillId="0" borderId="44" xfId="15" applyNumberFormat="1" applyFont="1" applyBorder="1" applyAlignment="1">
      <alignment horizontal="center"/>
    </xf>
    <xf numFmtId="186" fontId="5" fillId="0" borderId="56" xfId="0" applyNumberFormat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44" xfId="0" applyFont="1" applyBorder="1" applyAlignment="1">
      <alignment/>
    </xf>
    <xf numFmtId="176" fontId="11" fillId="0" borderId="57" xfId="0" applyNumberFormat="1" applyFont="1" applyBorder="1" applyAlignment="1">
      <alignment horizontal="right"/>
    </xf>
    <xf numFmtId="0" fontId="3" fillId="0" borderId="58" xfId="0" applyFont="1" applyBorder="1" applyAlignment="1">
      <alignment horizontal="center"/>
    </xf>
    <xf numFmtId="176" fontId="5" fillId="0" borderId="21" xfId="0" applyNumberFormat="1" applyFont="1" applyBorder="1" applyAlignment="1">
      <alignment horizontal="right"/>
    </xf>
    <xf numFmtId="0" fontId="8" fillId="0" borderId="59" xfId="0" applyFont="1" applyFill="1" applyBorder="1" applyAlignment="1">
      <alignment horizontal="distributed"/>
    </xf>
    <xf numFmtId="0" fontId="8" fillId="0" borderId="60" xfId="0" applyFont="1" applyFill="1" applyBorder="1" applyAlignment="1">
      <alignment horizontal="distributed"/>
    </xf>
    <xf numFmtId="0" fontId="8" fillId="0" borderId="61" xfId="0" applyFont="1" applyFill="1" applyBorder="1" applyAlignment="1">
      <alignment horizontal="distributed"/>
    </xf>
    <xf numFmtId="0" fontId="8" fillId="0" borderId="62" xfId="0" applyFont="1" applyFill="1" applyBorder="1" applyAlignment="1">
      <alignment horizontal="distributed"/>
    </xf>
    <xf numFmtId="180" fontId="4" fillId="0" borderId="53" xfId="0" applyNumberFormat="1" applyFont="1" applyBorder="1" applyAlignment="1">
      <alignment horizontal="center"/>
    </xf>
    <xf numFmtId="180" fontId="4" fillId="0" borderId="63" xfId="0" applyNumberFormat="1" applyFont="1" applyBorder="1" applyAlignment="1">
      <alignment horizontal="center"/>
    </xf>
    <xf numFmtId="181" fontId="8" fillId="2" borderId="64" xfId="0" applyNumberFormat="1" applyFont="1" applyFill="1" applyBorder="1" applyAlignment="1">
      <alignment/>
    </xf>
    <xf numFmtId="181" fontId="8" fillId="2" borderId="65" xfId="0" applyNumberFormat="1" applyFont="1" applyFill="1" applyBorder="1" applyAlignment="1">
      <alignment/>
    </xf>
    <xf numFmtId="182" fontId="8" fillId="2" borderId="66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69" xfId="0" applyFont="1" applyFill="1" applyBorder="1" applyAlignment="1">
      <alignment horizontal="center"/>
    </xf>
    <xf numFmtId="0" fontId="8" fillId="0" borderId="70" xfId="0" applyFont="1" applyBorder="1" applyAlignment="1">
      <alignment horizontal="center"/>
    </xf>
    <xf numFmtId="187" fontId="2" fillId="0" borderId="71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2" fillId="3" borderId="78" xfId="0" applyFont="1" applyFill="1" applyBorder="1" applyAlignment="1">
      <alignment/>
    </xf>
    <xf numFmtId="0" fontId="2" fillId="3" borderId="79" xfId="0" applyFont="1" applyFill="1" applyBorder="1" applyAlignment="1">
      <alignment/>
    </xf>
    <xf numFmtId="0" fontId="2" fillId="3" borderId="8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3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187" fontId="2" fillId="0" borderId="84" xfId="0" applyNumberFormat="1" applyFont="1" applyBorder="1" applyAlignment="1">
      <alignment horizontal="center"/>
    </xf>
    <xf numFmtId="185" fontId="2" fillId="0" borderId="70" xfId="15" applyNumberFormat="1" applyFont="1" applyBorder="1" applyAlignment="1">
      <alignment horizontal="center"/>
    </xf>
    <xf numFmtId="185" fontId="2" fillId="0" borderId="85" xfId="15" applyNumberFormat="1" applyFont="1" applyBorder="1" applyAlignment="1">
      <alignment horizontal="center"/>
    </xf>
    <xf numFmtId="185" fontId="2" fillId="0" borderId="86" xfId="15" applyNumberFormat="1" applyFont="1" applyBorder="1" applyAlignment="1">
      <alignment horizontal="center"/>
    </xf>
    <xf numFmtId="185" fontId="2" fillId="0" borderId="87" xfId="15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176" fontId="2" fillId="0" borderId="88" xfId="0" applyNumberFormat="1" applyFont="1" applyBorder="1" applyAlignment="1">
      <alignment horizontal="right"/>
    </xf>
    <xf numFmtId="0" fontId="8" fillId="0" borderId="9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2" borderId="94" xfId="0" applyFont="1" applyFill="1" applyBorder="1" applyAlignment="1">
      <alignment horizontal="center"/>
    </xf>
    <xf numFmtId="10" fontId="2" fillId="0" borderId="24" xfId="15" applyNumberFormat="1" applyFont="1" applyBorder="1" applyAlignment="1">
      <alignment horizontal="center"/>
    </xf>
    <xf numFmtId="176" fontId="2" fillId="0" borderId="39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6" fillId="4" borderId="0" xfId="0" applyFont="1" applyFill="1" applyAlignment="1">
      <alignment/>
    </xf>
    <xf numFmtId="0" fontId="6" fillId="4" borderId="99" xfId="0" applyFont="1" applyFill="1" applyBorder="1" applyAlignment="1">
      <alignment/>
    </xf>
    <xf numFmtId="0" fontId="8" fillId="0" borderId="100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176" fontId="2" fillId="0" borderId="70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0" fontId="8" fillId="0" borderId="10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12" fillId="0" borderId="102" xfId="0" applyFont="1" applyFill="1" applyBorder="1" applyAlignment="1">
      <alignment horizontal="center"/>
    </xf>
    <xf numFmtId="191" fontId="12" fillId="0" borderId="103" xfId="15" applyNumberFormat="1" applyFont="1" applyFill="1" applyBorder="1" applyAlignment="1">
      <alignment horizontal="center"/>
    </xf>
    <xf numFmtId="0" fontId="0" fillId="0" borderId="104" xfId="0" applyFill="1" applyBorder="1" applyAlignment="1">
      <alignment horizontal="left"/>
    </xf>
    <xf numFmtId="0" fontId="12" fillId="0" borderId="49" xfId="0" applyFont="1" applyFill="1" applyBorder="1" applyAlignment="1">
      <alignment horizontal="center"/>
    </xf>
    <xf numFmtId="191" fontId="12" fillId="0" borderId="50" xfId="15" applyNumberFormat="1" applyFont="1" applyFill="1" applyBorder="1" applyAlignment="1">
      <alignment horizontal="center"/>
    </xf>
    <xf numFmtId="192" fontId="12" fillId="0" borderId="51" xfId="16" applyNumberFormat="1" applyFont="1" applyFill="1" applyBorder="1" applyAlignment="1">
      <alignment horizontal="left"/>
    </xf>
    <xf numFmtId="0" fontId="12" fillId="0" borderId="52" xfId="0" applyFont="1" applyFill="1" applyBorder="1" applyAlignment="1">
      <alignment horizontal="center"/>
    </xf>
    <xf numFmtId="191" fontId="12" fillId="0" borderId="54" xfId="15" applyNumberFormat="1" applyFont="1" applyFill="1" applyBorder="1" applyAlignment="1">
      <alignment horizontal="center"/>
    </xf>
    <xf numFmtId="192" fontId="12" fillId="0" borderId="55" xfId="16" applyNumberFormat="1" applyFont="1" applyFill="1" applyBorder="1" applyAlignment="1">
      <alignment horizontal="left"/>
    </xf>
    <xf numFmtId="0" fontId="12" fillId="0" borderId="10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106" xfId="0" applyFont="1" applyFill="1" applyBorder="1" applyAlignment="1">
      <alignment horizontal="center"/>
    </xf>
    <xf numFmtId="187" fontId="2" fillId="0" borderId="107" xfId="0" applyNumberFormat="1" applyFont="1" applyBorder="1" applyAlignment="1">
      <alignment/>
    </xf>
    <xf numFmtId="187" fontId="2" fillId="0" borderId="108" xfId="0" applyNumberFormat="1" applyFont="1" applyBorder="1" applyAlignment="1">
      <alignment/>
    </xf>
    <xf numFmtId="179" fontId="4" fillId="0" borderId="109" xfId="0" applyNumberFormat="1" applyFont="1" applyBorder="1" applyAlignment="1">
      <alignment horizontal="center"/>
    </xf>
    <xf numFmtId="186" fontId="8" fillId="0" borderId="110" xfId="0" applyNumberFormat="1" applyFont="1" applyBorder="1" applyAlignment="1">
      <alignment horizontal="center"/>
    </xf>
    <xf numFmtId="186" fontId="8" fillId="0" borderId="70" xfId="0" applyNumberFormat="1" applyFont="1" applyBorder="1" applyAlignment="1">
      <alignment horizontal="center"/>
    </xf>
    <xf numFmtId="186" fontId="8" fillId="0" borderId="111" xfId="0" applyNumberFormat="1" applyFont="1" applyBorder="1" applyAlignment="1">
      <alignment horizontal="center"/>
    </xf>
    <xf numFmtId="186" fontId="8" fillId="0" borderId="112" xfId="0" applyNumberFormat="1" applyFont="1" applyBorder="1" applyAlignment="1">
      <alignment horizontal="center"/>
    </xf>
    <xf numFmtId="186" fontId="8" fillId="0" borderId="86" xfId="0" applyNumberFormat="1" applyFont="1" applyBorder="1" applyAlignment="1">
      <alignment horizontal="center"/>
    </xf>
    <xf numFmtId="186" fontId="8" fillId="0" borderId="11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right"/>
    </xf>
    <xf numFmtId="0" fontId="8" fillId="0" borderId="44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9" fillId="0" borderId="114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zoomScale="85" zoomScaleNormal="85" workbookViewId="0" topLeftCell="A1">
      <selection activeCell="C8" sqref="C8"/>
    </sheetView>
  </sheetViews>
  <sheetFormatPr defaultColWidth="9.00390625" defaultRowHeight="13.5"/>
  <cols>
    <col min="1" max="1" width="3.125" style="0" customWidth="1"/>
    <col min="2" max="2" width="23.875" style="0" customWidth="1"/>
    <col min="3" max="3" width="32.875" style="0" customWidth="1"/>
    <col min="4" max="4" width="3.375" style="0" customWidth="1"/>
    <col min="5" max="5" width="17.875" style="0" customWidth="1"/>
    <col min="6" max="6" width="3.875" style="0" customWidth="1"/>
    <col min="7" max="15" width="12.625" style="0" customWidth="1"/>
  </cols>
  <sheetData>
    <row r="1" spans="1:15" ht="32.2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26.25" customHeight="1" thickBot="1">
      <c r="A2" s="191" t="s">
        <v>146</v>
      </c>
      <c r="B2" s="191"/>
      <c r="C2" s="191"/>
      <c r="D2" s="191"/>
      <c r="E2" s="191"/>
      <c r="F2" s="1"/>
      <c r="G2" s="39"/>
      <c r="H2" s="39"/>
      <c r="I2" s="39"/>
      <c r="J2" s="39"/>
      <c r="K2" s="39"/>
      <c r="L2" s="39"/>
      <c r="M2" s="107">
        <f ca="1">TODAY()</f>
        <v>38873</v>
      </c>
      <c r="N2" s="107"/>
      <c r="O2" s="107"/>
    </row>
    <row r="3" spans="1:12" ht="14.25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ht="14.25" customHeight="1" thickBot="1">
      <c r="A4" s="158" t="s">
        <v>3</v>
      </c>
      <c r="B4" s="158"/>
      <c r="C4" s="158"/>
      <c r="D4" s="158"/>
      <c r="E4" s="158"/>
      <c r="F4" s="1"/>
      <c r="G4" s="158" t="s">
        <v>32</v>
      </c>
      <c r="H4" s="158"/>
      <c r="I4" s="158"/>
      <c r="J4" s="158"/>
      <c r="K4" s="158"/>
      <c r="L4" s="158"/>
      <c r="M4" s="158"/>
      <c r="N4" s="158"/>
      <c r="O4" s="158"/>
    </row>
    <row r="5" spans="1:15" ht="14.25" customHeight="1" thickBot="1">
      <c r="A5" s="2" t="s">
        <v>51</v>
      </c>
      <c r="B5" s="3" t="s">
        <v>52</v>
      </c>
      <c r="C5" s="164" t="s">
        <v>141</v>
      </c>
      <c r="D5" s="5" t="s">
        <v>45</v>
      </c>
      <c r="E5" s="6"/>
      <c r="F5" s="1"/>
      <c r="G5" s="54"/>
      <c r="H5" s="148" t="s">
        <v>49</v>
      </c>
      <c r="I5" s="108"/>
      <c r="J5" s="108" t="s">
        <v>33</v>
      </c>
      <c r="K5" s="108"/>
      <c r="L5" s="108" t="s">
        <v>50</v>
      </c>
      <c r="M5" s="108"/>
      <c r="N5" s="108" t="s">
        <v>34</v>
      </c>
      <c r="O5" s="109"/>
    </row>
    <row r="6" spans="1:15" ht="14.25" customHeight="1" thickTop="1">
      <c r="A6" s="7" t="s">
        <v>25</v>
      </c>
      <c r="B6" s="8" t="s">
        <v>35</v>
      </c>
      <c r="C6" s="9" t="s">
        <v>128</v>
      </c>
      <c r="D6" s="10" t="s">
        <v>45</v>
      </c>
      <c r="E6" s="11"/>
      <c r="F6" s="1"/>
      <c r="G6" s="94" t="s">
        <v>53</v>
      </c>
      <c r="H6" s="163"/>
      <c r="I6" s="110"/>
      <c r="J6" s="142"/>
      <c r="K6" s="142"/>
      <c r="L6" s="161"/>
      <c r="M6" s="161"/>
      <c r="N6" s="142"/>
      <c r="O6" s="143"/>
    </row>
    <row r="7" spans="1:15" ht="14.25" customHeight="1">
      <c r="A7" s="12"/>
      <c r="B7" s="155" t="s">
        <v>55</v>
      </c>
      <c r="C7" s="156"/>
      <c r="D7" s="13" t="s">
        <v>45</v>
      </c>
      <c r="E7" s="14">
        <f>SUM(E5:E6)</f>
        <v>0</v>
      </c>
      <c r="F7" s="1"/>
      <c r="G7" s="95" t="s">
        <v>54</v>
      </c>
      <c r="H7" s="146"/>
      <c r="I7" s="147"/>
      <c r="J7" s="149"/>
      <c r="K7" s="149"/>
      <c r="L7" s="162"/>
      <c r="M7" s="162"/>
      <c r="N7" s="144"/>
      <c r="O7" s="145"/>
    </row>
    <row r="8" spans="1:15" ht="14.25" customHeight="1" thickBot="1">
      <c r="A8" s="15" t="s">
        <v>57</v>
      </c>
      <c r="B8" s="16" t="s">
        <v>58</v>
      </c>
      <c r="C8" s="17">
        <v>5</v>
      </c>
      <c r="D8" s="18" t="s">
        <v>45</v>
      </c>
      <c r="E8" s="19">
        <f>E7*C8/100</f>
        <v>0</v>
      </c>
      <c r="F8" s="1"/>
      <c r="G8" s="95" t="s">
        <v>56</v>
      </c>
      <c r="H8" s="146"/>
      <c r="I8" s="147"/>
      <c r="J8" s="149"/>
      <c r="K8" s="149"/>
      <c r="L8" s="162"/>
      <c r="M8" s="162"/>
      <c r="N8" s="144"/>
      <c r="O8" s="145"/>
    </row>
    <row r="9" spans="1:15" ht="14.25" customHeight="1" thickBot="1" thickTop="1">
      <c r="A9" s="20" t="s">
        <v>36</v>
      </c>
      <c r="B9" s="151" t="s">
        <v>37</v>
      </c>
      <c r="C9" s="152"/>
      <c r="D9" s="21" t="s">
        <v>45</v>
      </c>
      <c r="E9" s="93">
        <f>SUM(E7:E8)</f>
        <v>0</v>
      </c>
      <c r="F9" s="1"/>
      <c r="G9" s="95" t="s">
        <v>59</v>
      </c>
      <c r="H9" s="146"/>
      <c r="I9" s="147"/>
      <c r="J9" s="149"/>
      <c r="K9" s="149"/>
      <c r="L9" s="162"/>
      <c r="M9" s="162"/>
      <c r="N9" s="144"/>
      <c r="O9" s="145"/>
    </row>
    <row r="10" spans="1:15" ht="14.25" customHeight="1" thickBot="1">
      <c r="A10" s="1"/>
      <c r="B10" s="1"/>
      <c r="C10" s="1"/>
      <c r="D10" s="23"/>
      <c r="E10" s="24"/>
      <c r="F10" s="1"/>
      <c r="G10" s="96" t="s">
        <v>60</v>
      </c>
      <c r="H10" s="138" t="s">
        <v>38</v>
      </c>
      <c r="I10" s="139"/>
      <c r="J10" s="133"/>
      <c r="K10" s="133"/>
      <c r="L10" s="150"/>
      <c r="M10" s="150"/>
      <c r="N10" s="133"/>
      <c r="O10" s="134"/>
    </row>
    <row r="11" spans="1:15" ht="14.25" customHeight="1" thickBot="1" thickTop="1">
      <c r="A11" s="158" t="s">
        <v>142</v>
      </c>
      <c r="B11" s="158"/>
      <c r="C11" s="158"/>
      <c r="D11" s="158"/>
      <c r="E11" s="158"/>
      <c r="F11" s="1"/>
      <c r="G11" s="97" t="s">
        <v>44</v>
      </c>
      <c r="H11" s="159"/>
      <c r="I11" s="160"/>
      <c r="J11" s="135"/>
      <c r="K11" s="135"/>
      <c r="L11" s="137">
        <f>SUM(L6:M10)</f>
        <v>0</v>
      </c>
      <c r="M11" s="137"/>
      <c r="N11" s="135"/>
      <c r="O11" s="136"/>
    </row>
    <row r="12" spans="1:15" ht="14.25" customHeight="1">
      <c r="A12" s="2" t="s">
        <v>4</v>
      </c>
      <c r="B12" s="3" t="s">
        <v>5</v>
      </c>
      <c r="C12" s="4"/>
      <c r="D12" s="5" t="s">
        <v>129</v>
      </c>
      <c r="E12" s="6"/>
      <c r="F12" s="1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4.25" customHeight="1" thickBot="1">
      <c r="A13" s="25" t="s">
        <v>61</v>
      </c>
      <c r="B13" s="26" t="s">
        <v>62</v>
      </c>
      <c r="C13" s="27"/>
      <c r="D13" s="28" t="s">
        <v>129</v>
      </c>
      <c r="E13" s="29"/>
      <c r="F13" s="1"/>
      <c r="G13" s="158" t="s">
        <v>39</v>
      </c>
      <c r="H13" s="158"/>
      <c r="I13" s="158"/>
      <c r="J13" s="158"/>
      <c r="K13" s="158"/>
      <c r="L13" s="158"/>
      <c r="M13" s="158"/>
      <c r="N13" s="158"/>
      <c r="O13" s="158"/>
    </row>
    <row r="14" spans="1:15" ht="14.25" customHeight="1" thickBot="1">
      <c r="A14" s="25" t="s">
        <v>63</v>
      </c>
      <c r="B14" s="26" t="s">
        <v>64</v>
      </c>
      <c r="C14" s="27"/>
      <c r="D14" s="28" t="s">
        <v>45</v>
      </c>
      <c r="E14" s="29"/>
      <c r="F14" s="1"/>
      <c r="G14" s="104" t="s">
        <v>124</v>
      </c>
      <c r="H14" s="105"/>
      <c r="I14" s="105"/>
      <c r="J14" s="100">
        <v>1</v>
      </c>
      <c r="K14" s="52">
        <v>3</v>
      </c>
      <c r="L14" s="51">
        <v>4</v>
      </c>
      <c r="M14" s="52">
        <v>30</v>
      </c>
      <c r="N14" s="51">
        <v>31</v>
      </c>
      <c r="O14" s="53">
        <v>35</v>
      </c>
    </row>
    <row r="15" spans="1:15" ht="14.25" customHeight="1" thickTop="1">
      <c r="A15" s="25" t="s">
        <v>6</v>
      </c>
      <c r="B15" s="26" t="s">
        <v>7</v>
      </c>
      <c r="C15" s="27"/>
      <c r="D15" s="28" t="s">
        <v>45</v>
      </c>
      <c r="E15" s="29">
        <f>IF(E12&lt;3000000,E12*I51,IF(E12&gt;=4000000,E12*I53+K53,E12*I52+K52))</f>
        <v>0</v>
      </c>
      <c r="F15" s="1"/>
      <c r="G15" s="180">
        <f>H7</f>
        <v>0</v>
      </c>
      <c r="H15" s="181"/>
      <c r="I15" s="182"/>
      <c r="J15" s="129">
        <f>IF(J7="","",J7)</f>
      </c>
      <c r="K15" s="129"/>
      <c r="L15" s="129">
        <f>IF(J7="","",J7)</f>
      </c>
      <c r="M15" s="129"/>
      <c r="N15" s="129">
        <f>IF(J7="","",J7)</f>
      </c>
      <c r="O15" s="130"/>
    </row>
    <row r="16" spans="1:15" ht="14.25" customHeight="1">
      <c r="A16" s="25" t="s">
        <v>8</v>
      </c>
      <c r="B16" s="26"/>
      <c r="C16" s="27"/>
      <c r="D16" s="28" t="s">
        <v>129</v>
      </c>
      <c r="E16" s="29"/>
      <c r="F16" s="1"/>
      <c r="G16" s="179"/>
      <c r="H16" s="42"/>
      <c r="I16" s="98">
        <f>IF(G16=0,IF(H16=0,"",SUM(G16:H16)),SUM(G16:H16))</f>
      </c>
      <c r="J16" s="43"/>
      <c r="K16" s="43"/>
      <c r="L16" s="43">
        <f>J16</f>
        <v>0</v>
      </c>
      <c r="M16" s="43">
        <f>K16</f>
        <v>0</v>
      </c>
      <c r="N16" s="43">
        <f>L16</f>
        <v>0</v>
      </c>
      <c r="O16" s="44">
        <f>M16</f>
        <v>0</v>
      </c>
    </row>
    <row r="17" spans="1:15" ht="14.25" customHeight="1" thickBot="1">
      <c r="A17" s="7" t="s">
        <v>9</v>
      </c>
      <c r="B17" s="8" t="s">
        <v>10</v>
      </c>
      <c r="C17" s="9"/>
      <c r="D17" s="10" t="s">
        <v>129</v>
      </c>
      <c r="E17" s="11"/>
      <c r="F17" s="1"/>
      <c r="G17" s="183">
        <f>H8</f>
        <v>0</v>
      </c>
      <c r="H17" s="184"/>
      <c r="I17" s="185"/>
      <c r="J17" s="131">
        <f>IF(J8="","",J8)</f>
      </c>
      <c r="K17" s="131"/>
      <c r="L17" s="131">
        <f>IF(J8="","",J8)</f>
      </c>
      <c r="M17" s="131"/>
      <c r="N17" s="131">
        <f>IF(J8="","",J8)</f>
      </c>
      <c r="O17" s="132"/>
    </row>
    <row r="18" spans="1:15" ht="14.25" customHeight="1" thickBot="1" thickTop="1">
      <c r="A18" s="20" t="s">
        <v>11</v>
      </c>
      <c r="B18" s="151" t="s">
        <v>12</v>
      </c>
      <c r="C18" s="152"/>
      <c r="D18" s="21" t="s">
        <v>129</v>
      </c>
      <c r="E18" s="22">
        <f>SUM(E12:E17)</f>
        <v>0</v>
      </c>
      <c r="F18" s="1"/>
      <c r="G18" s="41"/>
      <c r="H18" s="42"/>
      <c r="I18" s="98"/>
      <c r="J18" s="43"/>
      <c r="K18" s="43"/>
      <c r="L18" s="43"/>
      <c r="M18" s="43"/>
      <c r="N18" s="43"/>
      <c r="O18" s="44"/>
    </row>
    <row r="19" spans="1:15" ht="14.25" customHeight="1">
      <c r="A19" s="1"/>
      <c r="B19" s="1"/>
      <c r="C19" s="1"/>
      <c r="D19" s="23"/>
      <c r="E19" s="24"/>
      <c r="F19" s="1"/>
      <c r="G19" s="183">
        <f>H9</f>
        <v>0</v>
      </c>
      <c r="H19" s="184"/>
      <c r="I19" s="185"/>
      <c r="J19" s="131">
        <f>IF(J9="","",J9)</f>
      </c>
      <c r="K19" s="131"/>
      <c r="L19" s="131">
        <f>IF(J9="","",J9)</f>
      </c>
      <c r="M19" s="131"/>
      <c r="N19" s="131">
        <f>IF(J9="","",J9)</f>
      </c>
      <c r="O19" s="132"/>
    </row>
    <row r="20" spans="1:15" ht="14.25" customHeight="1" thickBot="1">
      <c r="A20" s="158" t="s">
        <v>65</v>
      </c>
      <c r="B20" s="158"/>
      <c r="C20" s="158"/>
      <c r="D20" s="158"/>
      <c r="E20" s="158"/>
      <c r="F20" s="1"/>
      <c r="G20" s="45"/>
      <c r="H20" s="46"/>
      <c r="I20" s="99"/>
      <c r="J20" s="47"/>
      <c r="K20" s="47"/>
      <c r="L20" s="47"/>
      <c r="M20" s="47"/>
      <c r="N20" s="47"/>
      <c r="O20" s="48"/>
    </row>
    <row r="21" spans="1:15" ht="14.25" customHeight="1" thickTop="1">
      <c r="A21" s="2" t="s">
        <v>13</v>
      </c>
      <c r="B21" s="3" t="s">
        <v>14</v>
      </c>
      <c r="C21" s="4"/>
      <c r="D21" s="5"/>
      <c r="E21" s="6"/>
      <c r="F21" s="1"/>
      <c r="G21" s="124" t="s">
        <v>40</v>
      </c>
      <c r="H21" s="125"/>
      <c r="I21" s="141"/>
      <c r="J21" s="177">
        <f aca="true" t="shared" si="0" ref="J21:O21">SUM(J16,J18,J20)</f>
        <v>0</v>
      </c>
      <c r="K21" s="177">
        <f t="shared" si="0"/>
        <v>0</v>
      </c>
      <c r="L21" s="177">
        <f t="shared" si="0"/>
        <v>0</v>
      </c>
      <c r="M21" s="177">
        <f t="shared" si="0"/>
        <v>0</v>
      </c>
      <c r="N21" s="177">
        <f t="shared" si="0"/>
        <v>0</v>
      </c>
      <c r="O21" s="178">
        <f t="shared" si="0"/>
        <v>0</v>
      </c>
    </row>
    <row r="22" spans="1:15" ht="14.25" customHeight="1" thickBot="1">
      <c r="A22" s="7" t="s">
        <v>66</v>
      </c>
      <c r="B22" s="8" t="s">
        <v>67</v>
      </c>
      <c r="C22" s="9"/>
      <c r="D22" s="10"/>
      <c r="E22" s="11"/>
      <c r="F22" s="1"/>
      <c r="G22" s="126" t="s">
        <v>41</v>
      </c>
      <c r="H22" s="127"/>
      <c r="I22" s="140"/>
      <c r="J22" s="111">
        <f>J21*12+K21*2</f>
        <v>0</v>
      </c>
      <c r="K22" s="111"/>
      <c r="L22" s="111">
        <f>L21*12+M21*2</f>
        <v>0</v>
      </c>
      <c r="M22" s="111"/>
      <c r="N22" s="111">
        <f>N21*12+O21*2</f>
        <v>0</v>
      </c>
      <c r="O22" s="128"/>
    </row>
    <row r="23" spans="1:15" ht="14.25" customHeight="1" thickBot="1">
      <c r="A23" s="12"/>
      <c r="B23" s="155" t="s">
        <v>68</v>
      </c>
      <c r="C23" s="156"/>
      <c r="D23" s="13"/>
      <c r="E23" s="14">
        <f>SUM(E21:E22)</f>
        <v>0</v>
      </c>
      <c r="F23" s="1"/>
      <c r="G23" s="104" t="s">
        <v>125</v>
      </c>
      <c r="H23" s="105"/>
      <c r="I23" s="105"/>
      <c r="J23" s="101">
        <f aca="true" t="shared" si="1" ref="J23:O23">J14</f>
        <v>1</v>
      </c>
      <c r="K23" s="102">
        <f t="shared" si="1"/>
        <v>3</v>
      </c>
      <c r="L23" s="51">
        <f t="shared" si="1"/>
        <v>4</v>
      </c>
      <c r="M23" s="52">
        <f t="shared" si="1"/>
        <v>30</v>
      </c>
      <c r="N23" s="51">
        <f t="shared" si="1"/>
        <v>31</v>
      </c>
      <c r="O23" s="53">
        <f t="shared" si="1"/>
        <v>35</v>
      </c>
    </row>
    <row r="24" spans="1:15" ht="14.25" customHeight="1" thickBot="1" thickTop="1">
      <c r="A24" s="15" t="s">
        <v>63</v>
      </c>
      <c r="B24" s="16" t="s">
        <v>69</v>
      </c>
      <c r="C24" s="17">
        <f>C8</f>
        <v>5</v>
      </c>
      <c r="D24" s="18"/>
      <c r="E24" s="19">
        <f>E23*C24/100</f>
        <v>0</v>
      </c>
      <c r="F24" s="1"/>
      <c r="G24" s="180">
        <f>H7</f>
        <v>0</v>
      </c>
      <c r="H24" s="181"/>
      <c r="I24" s="181"/>
      <c r="J24" s="129">
        <f>IF(J7="","",J7)</f>
      </c>
      <c r="K24" s="129"/>
      <c r="L24" s="129">
        <f>IF(J7="","",J7)</f>
      </c>
      <c r="M24" s="129"/>
      <c r="N24" s="129"/>
      <c r="O24" s="130"/>
    </row>
    <row r="25" spans="1:15" ht="14.25" customHeight="1" thickBot="1" thickTop="1">
      <c r="A25" s="20" t="s">
        <v>70</v>
      </c>
      <c r="B25" s="151" t="s">
        <v>71</v>
      </c>
      <c r="C25" s="152"/>
      <c r="D25" s="21"/>
      <c r="E25" s="22">
        <f>SUM(E23:E24)</f>
        <v>0</v>
      </c>
      <c r="F25" s="1"/>
      <c r="G25" s="41"/>
      <c r="H25" s="42"/>
      <c r="I25" s="49">
        <f>I16</f>
      </c>
      <c r="J25" s="43"/>
      <c r="K25" s="43"/>
      <c r="L25" s="43">
        <f>J25</f>
        <v>0</v>
      </c>
      <c r="M25" s="43">
        <f>K25</f>
        <v>0</v>
      </c>
      <c r="N25" s="43"/>
      <c r="O25" s="44"/>
    </row>
    <row r="26" spans="1:15" ht="14.25" customHeight="1">
      <c r="A26" s="1"/>
      <c r="B26" s="1"/>
      <c r="C26" s="1"/>
      <c r="D26" s="23"/>
      <c r="E26" s="24"/>
      <c r="F26" s="1"/>
      <c r="G26" s="183">
        <f>H8</f>
        <v>0</v>
      </c>
      <c r="H26" s="184"/>
      <c r="I26" s="184"/>
      <c r="J26" s="131">
        <f>IF(J8="","",J8)</f>
      </c>
      <c r="K26" s="131"/>
      <c r="L26" s="131">
        <f>IF(J8="","",J8)</f>
      </c>
      <c r="M26" s="131"/>
      <c r="N26" s="131">
        <f>IF(J8="","",J8)</f>
      </c>
      <c r="O26" s="132"/>
    </row>
    <row r="27" spans="1:15" ht="14.25" customHeight="1" thickBot="1">
      <c r="A27" s="158" t="s">
        <v>143</v>
      </c>
      <c r="B27" s="158"/>
      <c r="C27" s="158"/>
      <c r="D27" s="158"/>
      <c r="E27" s="158"/>
      <c r="F27" s="1"/>
      <c r="G27" s="41"/>
      <c r="H27" s="42"/>
      <c r="I27" s="49"/>
      <c r="J27" s="43"/>
      <c r="K27" s="43"/>
      <c r="L27" s="43"/>
      <c r="M27" s="43"/>
      <c r="N27" s="43"/>
      <c r="O27" s="44"/>
    </row>
    <row r="28" spans="1:15" ht="14.25" customHeight="1">
      <c r="A28" s="118" t="s">
        <v>16</v>
      </c>
      <c r="B28" s="119"/>
      <c r="C28" s="119"/>
      <c r="D28" s="119"/>
      <c r="E28" s="120"/>
      <c r="F28" s="1"/>
      <c r="G28" s="183">
        <f>H9</f>
        <v>0</v>
      </c>
      <c r="H28" s="184"/>
      <c r="I28" s="184"/>
      <c r="J28" s="131">
        <f>IF(J9="","",J9)</f>
      </c>
      <c r="K28" s="131"/>
      <c r="L28" s="131">
        <f>IF(J9="","",J9)</f>
      </c>
      <c r="M28" s="131"/>
      <c r="N28" s="131">
        <f>IF(J9="","",J9)</f>
      </c>
      <c r="O28" s="132"/>
    </row>
    <row r="29" spans="1:15" ht="14.25" customHeight="1" thickBot="1">
      <c r="A29" s="30" t="s">
        <v>17</v>
      </c>
      <c r="B29" s="31" t="s">
        <v>72</v>
      </c>
      <c r="C29" s="32"/>
      <c r="D29" s="33" t="s">
        <v>129</v>
      </c>
      <c r="E29" s="34"/>
      <c r="F29" s="1"/>
      <c r="G29" s="45"/>
      <c r="H29" s="46"/>
      <c r="I29" s="50"/>
      <c r="J29" s="47"/>
      <c r="K29" s="47"/>
      <c r="L29" s="47"/>
      <c r="M29" s="47"/>
      <c r="N29" s="47"/>
      <c r="O29" s="48"/>
    </row>
    <row r="30" spans="1:15" ht="14.25" customHeight="1" thickTop="1">
      <c r="A30" s="25" t="s">
        <v>18</v>
      </c>
      <c r="B30" s="26" t="s">
        <v>19</v>
      </c>
      <c r="C30" s="27"/>
      <c r="D30" s="28" t="s">
        <v>129</v>
      </c>
      <c r="E30" s="29"/>
      <c r="F30" s="1"/>
      <c r="G30" s="124" t="s">
        <v>74</v>
      </c>
      <c r="H30" s="125"/>
      <c r="I30" s="125"/>
      <c r="J30" s="177">
        <f>SUM(J25,J27,J29)</f>
        <v>0</v>
      </c>
      <c r="K30" s="177">
        <f>SUM(K25,K27,K29)</f>
        <v>0</v>
      </c>
      <c r="L30" s="177">
        <f>SUM(L25,L27,L29)</f>
        <v>0</v>
      </c>
      <c r="M30" s="177">
        <f>SUM(M25,M27,M29)</f>
        <v>0</v>
      </c>
      <c r="N30" s="177">
        <f>SUM(N25,N27,N29)</f>
        <v>0</v>
      </c>
      <c r="O30" s="178">
        <f>SUM(O25,O27,O29)</f>
        <v>0</v>
      </c>
    </row>
    <row r="31" spans="1:15" ht="14.25" customHeight="1" thickBot="1">
      <c r="A31" s="25" t="s">
        <v>20</v>
      </c>
      <c r="B31" s="26" t="s">
        <v>21</v>
      </c>
      <c r="C31" s="27"/>
      <c r="D31" s="28" t="s">
        <v>129</v>
      </c>
      <c r="E31" s="29"/>
      <c r="F31" s="1"/>
      <c r="G31" s="126" t="s">
        <v>41</v>
      </c>
      <c r="H31" s="127"/>
      <c r="I31" s="127"/>
      <c r="J31" s="111">
        <f>J30*12+K30*2</f>
        <v>0</v>
      </c>
      <c r="K31" s="111"/>
      <c r="L31" s="111">
        <f>L30*12+M30*2</f>
        <v>0</v>
      </c>
      <c r="M31" s="111"/>
      <c r="N31" s="111">
        <f>N30*12+O30*2</f>
        <v>0</v>
      </c>
      <c r="O31" s="128"/>
    </row>
    <row r="32" spans="1:15" ht="14.25" customHeight="1">
      <c r="A32" s="25" t="s">
        <v>22</v>
      </c>
      <c r="B32" s="26" t="s">
        <v>73</v>
      </c>
      <c r="C32" s="27"/>
      <c r="D32" s="28" t="s">
        <v>129</v>
      </c>
      <c r="E32" s="29"/>
      <c r="F32" s="1"/>
      <c r="G32" s="186"/>
      <c r="H32" s="186"/>
      <c r="I32" s="186"/>
      <c r="J32" s="187"/>
      <c r="K32" s="187"/>
      <c r="L32" s="187"/>
      <c r="M32" s="187"/>
      <c r="N32" s="187"/>
      <c r="O32" s="188" t="s">
        <v>138</v>
      </c>
    </row>
    <row r="33" spans="1:15" ht="14.25" customHeight="1">
      <c r="A33" s="25" t="s">
        <v>75</v>
      </c>
      <c r="B33" s="26" t="s">
        <v>76</v>
      </c>
      <c r="C33" s="27"/>
      <c r="D33" s="28" t="s">
        <v>45</v>
      </c>
      <c r="E33" s="29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4.25" customHeight="1">
      <c r="A34" s="25" t="s">
        <v>77</v>
      </c>
      <c r="B34" s="26" t="s">
        <v>23</v>
      </c>
      <c r="C34" s="27" t="s">
        <v>78</v>
      </c>
      <c r="D34" s="28" t="s">
        <v>45</v>
      </c>
      <c r="E34" s="29"/>
      <c r="F34" s="1"/>
      <c r="G34" s="157" t="s">
        <v>79</v>
      </c>
      <c r="H34" s="157"/>
      <c r="I34" s="157"/>
      <c r="J34" s="157"/>
      <c r="K34" s="157"/>
      <c r="L34" s="157"/>
      <c r="M34" s="157"/>
      <c r="N34" s="157"/>
      <c r="O34" s="157"/>
    </row>
    <row r="35" spans="1:15" ht="14.25" customHeight="1">
      <c r="A35" s="7" t="s">
        <v>24</v>
      </c>
      <c r="B35" s="8"/>
      <c r="C35" s="9"/>
      <c r="D35" s="10"/>
      <c r="E35" s="11"/>
      <c r="F35" s="1"/>
      <c r="G35" s="38" t="s">
        <v>81</v>
      </c>
      <c r="H35" s="55">
        <v>3600000</v>
      </c>
      <c r="I35" s="1"/>
      <c r="J35" s="189" t="s">
        <v>139</v>
      </c>
      <c r="K35" s="86">
        <f>J22/0.35</f>
        <v>0</v>
      </c>
      <c r="L35" s="38"/>
      <c r="M35" s="90" t="s">
        <v>47</v>
      </c>
      <c r="N35" s="87">
        <f>J31/H37</f>
        <v>0</v>
      </c>
      <c r="O35" s="1"/>
    </row>
    <row r="36" spans="1:15" ht="14.25" customHeight="1">
      <c r="A36" s="35"/>
      <c r="B36" s="155" t="s">
        <v>80</v>
      </c>
      <c r="C36" s="156"/>
      <c r="D36" s="13"/>
      <c r="E36" s="36">
        <f>SUM(E29:E35)</f>
        <v>0</v>
      </c>
      <c r="F36" s="1"/>
      <c r="G36" s="56" t="s">
        <v>83</v>
      </c>
      <c r="H36" s="57">
        <v>100000</v>
      </c>
      <c r="I36" s="1"/>
      <c r="J36" s="189" t="s">
        <v>140</v>
      </c>
      <c r="K36" s="86">
        <f>J31/0.35</f>
        <v>0</v>
      </c>
      <c r="L36" s="55"/>
      <c r="M36" s="106" t="s">
        <v>84</v>
      </c>
      <c r="N36" s="106"/>
      <c r="O36" s="1"/>
    </row>
    <row r="37" spans="1:15" ht="14.25" customHeight="1">
      <c r="A37" s="121" t="s">
        <v>82</v>
      </c>
      <c r="B37" s="122"/>
      <c r="C37" s="122"/>
      <c r="D37" s="122"/>
      <c r="E37" s="123"/>
      <c r="F37" s="1"/>
      <c r="G37" s="89" t="s">
        <v>46</v>
      </c>
      <c r="H37" s="88">
        <f>SUM(H35:H36)</f>
        <v>3700000</v>
      </c>
      <c r="I37" s="1"/>
      <c r="J37" s="1"/>
      <c r="K37" s="1"/>
      <c r="L37" s="1"/>
      <c r="M37" s="1"/>
      <c r="N37" s="1"/>
      <c r="O37" s="1"/>
    </row>
    <row r="38" spans="1:15" ht="14.25" customHeight="1">
      <c r="A38" s="30" t="s">
        <v>42</v>
      </c>
      <c r="B38" s="31" t="s">
        <v>85</v>
      </c>
      <c r="C38" s="32"/>
      <c r="D38" s="33" t="s">
        <v>129</v>
      </c>
      <c r="E38" s="34"/>
      <c r="F38" s="1"/>
      <c r="G38" s="59"/>
      <c r="H38" s="78"/>
      <c r="I38" s="1"/>
      <c r="J38" s="1"/>
      <c r="K38" s="1"/>
      <c r="L38" s="1"/>
      <c r="M38" s="1"/>
      <c r="N38" s="1"/>
      <c r="O38" s="1"/>
    </row>
    <row r="39" spans="1:15" ht="14.25" customHeight="1">
      <c r="A39" s="25" t="s">
        <v>86</v>
      </c>
      <c r="B39" s="26" t="s">
        <v>87</v>
      </c>
      <c r="C39" s="27"/>
      <c r="D39" s="28" t="s">
        <v>88</v>
      </c>
      <c r="E39" s="29"/>
      <c r="F39" s="1"/>
      <c r="G39" s="59"/>
      <c r="H39" s="78"/>
      <c r="I39" s="1"/>
      <c r="J39" s="1"/>
      <c r="K39" s="1"/>
      <c r="L39" s="1"/>
      <c r="M39" s="1"/>
      <c r="N39" s="1"/>
      <c r="O39" s="1"/>
    </row>
    <row r="40" spans="1:15" ht="14.25" customHeight="1">
      <c r="A40" s="25" t="s">
        <v>89</v>
      </c>
      <c r="B40" s="26" t="s">
        <v>43</v>
      </c>
      <c r="C40" s="27"/>
      <c r="D40" s="28" t="s">
        <v>90</v>
      </c>
      <c r="E40" s="29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4.25" customHeight="1">
      <c r="A41" s="25" t="s">
        <v>91</v>
      </c>
      <c r="B41" s="26" t="s">
        <v>2</v>
      </c>
      <c r="C41" s="27"/>
      <c r="D41" s="28" t="s">
        <v>92</v>
      </c>
      <c r="E41" s="29"/>
      <c r="F41" s="1"/>
      <c r="G41" s="1" t="s">
        <v>94</v>
      </c>
      <c r="H41" s="1"/>
      <c r="I41" s="1"/>
      <c r="J41" s="1"/>
      <c r="K41" s="1"/>
      <c r="L41" s="1"/>
      <c r="M41" s="1"/>
      <c r="N41" s="1"/>
      <c r="O41" s="60" t="s">
        <v>95</v>
      </c>
    </row>
    <row r="42" spans="1:15" ht="14.25" customHeight="1">
      <c r="A42" s="7" t="s">
        <v>93</v>
      </c>
      <c r="B42" s="8"/>
      <c r="C42" s="9"/>
      <c r="D42" s="10" t="s">
        <v>129</v>
      </c>
      <c r="E42" s="11"/>
      <c r="F42" s="1"/>
      <c r="G42" s="115" t="s">
        <v>97</v>
      </c>
      <c r="H42" s="61" t="s">
        <v>98</v>
      </c>
      <c r="I42" s="62"/>
      <c r="J42" s="62"/>
      <c r="K42" s="62"/>
      <c r="L42" s="62"/>
      <c r="M42" s="62"/>
      <c r="N42" s="62"/>
      <c r="O42" s="63"/>
    </row>
    <row r="43" spans="1:15" ht="14.25" customHeight="1">
      <c r="A43" s="35"/>
      <c r="B43" s="155" t="s">
        <v>96</v>
      </c>
      <c r="C43" s="156"/>
      <c r="D43" s="13"/>
      <c r="E43" s="14">
        <f>SUM(E38:E42)</f>
        <v>0</v>
      </c>
      <c r="F43" s="1"/>
      <c r="G43" s="116"/>
      <c r="H43" s="64" t="s">
        <v>136</v>
      </c>
      <c r="I43" s="65"/>
      <c r="J43" s="65"/>
      <c r="K43" s="65"/>
      <c r="L43" s="65"/>
      <c r="M43" s="65"/>
      <c r="N43" s="65"/>
      <c r="O43" s="66"/>
    </row>
    <row r="44" spans="1:15" ht="14.25" customHeight="1">
      <c r="A44" s="121" t="s">
        <v>15</v>
      </c>
      <c r="B44" s="122"/>
      <c r="C44" s="122"/>
      <c r="D44" s="122"/>
      <c r="E44" s="123"/>
      <c r="F44" s="1"/>
      <c r="G44" s="116"/>
      <c r="H44" s="64" t="s">
        <v>48</v>
      </c>
      <c r="I44" s="65"/>
      <c r="J44" s="65"/>
      <c r="K44" s="65"/>
      <c r="L44" s="65"/>
      <c r="M44" s="65"/>
      <c r="N44" s="65"/>
      <c r="O44" s="66"/>
    </row>
    <row r="45" spans="1:15" ht="14.25" customHeight="1">
      <c r="A45" s="30" t="s">
        <v>1</v>
      </c>
      <c r="B45" s="31" t="s">
        <v>99</v>
      </c>
      <c r="C45" s="32"/>
      <c r="D45" s="33" t="s">
        <v>92</v>
      </c>
      <c r="E45" s="34"/>
      <c r="F45" s="1"/>
      <c r="G45" s="117"/>
      <c r="H45" s="67" t="s">
        <v>102</v>
      </c>
      <c r="I45" s="68"/>
      <c r="J45" s="68"/>
      <c r="K45" s="68"/>
      <c r="L45" s="68"/>
      <c r="M45" s="68"/>
      <c r="N45" s="68"/>
      <c r="O45" s="69"/>
    </row>
    <row r="46" spans="1:15" ht="14.25" customHeight="1">
      <c r="A46" s="25" t="s">
        <v>100</v>
      </c>
      <c r="B46" s="26" t="s">
        <v>101</v>
      </c>
      <c r="C46" s="27"/>
      <c r="D46" s="28" t="s">
        <v>129</v>
      </c>
      <c r="E46" s="29"/>
      <c r="F46" s="1"/>
      <c r="G46" s="70" t="s">
        <v>104</v>
      </c>
      <c r="H46" s="71" t="s">
        <v>135</v>
      </c>
      <c r="I46" s="72"/>
      <c r="J46" s="72"/>
      <c r="K46" s="72"/>
      <c r="L46" s="72"/>
      <c r="M46" s="72"/>
      <c r="N46" s="72"/>
      <c r="O46" s="73"/>
    </row>
    <row r="47" spans="1:15" ht="14.25" customHeight="1">
      <c r="A47" s="25" t="s">
        <v>57</v>
      </c>
      <c r="B47" s="26" t="s">
        <v>103</v>
      </c>
      <c r="C47" s="27"/>
      <c r="D47" s="28" t="s">
        <v>129</v>
      </c>
      <c r="E47" s="29"/>
      <c r="F47" s="1"/>
      <c r="G47" s="74" t="s">
        <v>60</v>
      </c>
      <c r="H47" s="75" t="s">
        <v>137</v>
      </c>
      <c r="I47" s="76"/>
      <c r="J47" s="76"/>
      <c r="K47" s="76"/>
      <c r="L47" s="76"/>
      <c r="M47" s="76"/>
      <c r="N47" s="76"/>
      <c r="O47" s="77"/>
    </row>
    <row r="48" spans="1:15" ht="14.25" customHeight="1">
      <c r="A48" s="25" t="s">
        <v>105</v>
      </c>
      <c r="B48" s="26" t="s">
        <v>106</v>
      </c>
      <c r="C48" s="27" t="s">
        <v>131</v>
      </c>
      <c r="D48" s="28" t="s">
        <v>129</v>
      </c>
      <c r="E48" s="29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6" ht="14.25" customHeight="1">
      <c r="A49" s="25" t="s">
        <v>107</v>
      </c>
      <c r="B49" s="26" t="s">
        <v>108</v>
      </c>
      <c r="C49" s="27" t="s">
        <v>26</v>
      </c>
      <c r="D49" s="28" t="s">
        <v>129</v>
      </c>
      <c r="E49" s="29"/>
      <c r="F49" s="1"/>
    </row>
    <row r="50" spans="1:7" ht="14.25" customHeight="1">
      <c r="A50" s="25" t="s">
        <v>27</v>
      </c>
      <c r="B50" s="26" t="s">
        <v>28</v>
      </c>
      <c r="C50" s="27" t="s">
        <v>29</v>
      </c>
      <c r="D50" s="28" t="s">
        <v>129</v>
      </c>
      <c r="E50" s="29"/>
      <c r="F50" s="1"/>
      <c r="G50" t="s">
        <v>145</v>
      </c>
    </row>
    <row r="51" spans="1:11" ht="14.25" customHeight="1">
      <c r="A51" s="25" t="s">
        <v>109</v>
      </c>
      <c r="B51" s="26" t="s">
        <v>110</v>
      </c>
      <c r="C51" s="27" t="s">
        <v>130</v>
      </c>
      <c r="D51" s="28" t="s">
        <v>129</v>
      </c>
      <c r="E51" s="29"/>
      <c r="F51" s="1"/>
      <c r="G51" s="165" t="s">
        <v>132</v>
      </c>
      <c r="H51" s="174"/>
      <c r="I51" s="166">
        <v>0.05</v>
      </c>
      <c r="J51" s="166"/>
      <c r="K51" s="167"/>
    </row>
    <row r="52" spans="1:11" ht="14.25" customHeight="1">
      <c r="A52" s="25" t="s">
        <v>30</v>
      </c>
      <c r="B52" s="26"/>
      <c r="C52" s="27"/>
      <c r="D52" s="28" t="s">
        <v>129</v>
      </c>
      <c r="E52" s="29"/>
      <c r="F52" s="1"/>
      <c r="G52" s="168" t="s">
        <v>133</v>
      </c>
      <c r="H52" s="175"/>
      <c r="I52" s="169">
        <v>0.04</v>
      </c>
      <c r="J52" s="169"/>
      <c r="K52" s="170">
        <v>30000</v>
      </c>
    </row>
    <row r="53" spans="1:11" ht="14.25" customHeight="1">
      <c r="A53" s="7" t="s">
        <v>31</v>
      </c>
      <c r="B53" s="8"/>
      <c r="C53" s="9"/>
      <c r="D53" s="10" t="s">
        <v>129</v>
      </c>
      <c r="E53" s="11"/>
      <c r="F53" s="1"/>
      <c r="G53" s="171" t="s">
        <v>134</v>
      </c>
      <c r="H53" s="176"/>
      <c r="I53" s="172">
        <v>0.03</v>
      </c>
      <c r="J53" s="172"/>
      <c r="K53" s="173">
        <v>60000</v>
      </c>
    </row>
    <row r="54" spans="1:11" ht="14.25" customHeight="1" thickBot="1">
      <c r="A54" s="35"/>
      <c r="B54" s="153" t="s">
        <v>111</v>
      </c>
      <c r="C54" s="154"/>
      <c r="D54" s="37"/>
      <c r="E54" s="36">
        <f>SUM(E45:E53)</f>
        <v>0</v>
      </c>
      <c r="F54" s="1"/>
      <c r="K54" s="190" t="s">
        <v>144</v>
      </c>
    </row>
    <row r="55" spans="1:6" ht="14.25" customHeight="1" thickBot="1" thickTop="1">
      <c r="A55" s="20" t="s">
        <v>112</v>
      </c>
      <c r="B55" s="151" t="s">
        <v>37</v>
      </c>
      <c r="C55" s="152"/>
      <c r="D55" s="21"/>
      <c r="E55" s="22">
        <f>SUM(E54,E43,E36)</f>
        <v>0</v>
      </c>
      <c r="F55" s="1"/>
    </row>
    <row r="56" spans="1:6" ht="14.25" customHeight="1" thickBot="1">
      <c r="A56" s="1"/>
      <c r="B56" s="1"/>
      <c r="C56" s="1"/>
      <c r="D56" s="23"/>
      <c r="E56" s="58"/>
      <c r="F56" s="1"/>
    </row>
    <row r="57" spans="1:6" ht="15" thickBot="1">
      <c r="A57" s="112" t="s">
        <v>127</v>
      </c>
      <c r="B57" s="113"/>
      <c r="C57" s="114"/>
      <c r="D57" s="92" t="s">
        <v>45</v>
      </c>
      <c r="E57" s="91">
        <f>SUM(E55,E25,E18,E9)</f>
        <v>0</v>
      </c>
      <c r="F57" s="1"/>
    </row>
    <row r="58" ht="21.75" customHeight="1">
      <c r="F58" s="1"/>
    </row>
  </sheetData>
  <mergeCells count="95">
    <mergeCell ref="I51:J51"/>
    <mergeCell ref="I52:J52"/>
    <mergeCell ref="I53:J53"/>
    <mergeCell ref="G51:H51"/>
    <mergeCell ref="G52:H52"/>
    <mergeCell ref="G53:H53"/>
    <mergeCell ref="G4:O4"/>
    <mergeCell ref="H11:I11"/>
    <mergeCell ref="L6:M6"/>
    <mergeCell ref="L7:M7"/>
    <mergeCell ref="L8:M8"/>
    <mergeCell ref="L9:M9"/>
    <mergeCell ref="H6:I6"/>
    <mergeCell ref="J11:K11"/>
    <mergeCell ref="J10:K10"/>
    <mergeCell ref="A4:E4"/>
    <mergeCell ref="A11:E11"/>
    <mergeCell ref="A20:E20"/>
    <mergeCell ref="A27:E27"/>
    <mergeCell ref="B23:C23"/>
    <mergeCell ref="B7:C7"/>
    <mergeCell ref="B18:C18"/>
    <mergeCell ref="B9:C9"/>
    <mergeCell ref="B25:C25"/>
    <mergeCell ref="G34:O34"/>
    <mergeCell ref="G15:I15"/>
    <mergeCell ref="J17:K17"/>
    <mergeCell ref="B55:C55"/>
    <mergeCell ref="B54:C54"/>
    <mergeCell ref="B43:C43"/>
    <mergeCell ref="B36:C36"/>
    <mergeCell ref="A37:E37"/>
    <mergeCell ref="L5:M5"/>
    <mergeCell ref="H7:I7"/>
    <mergeCell ref="H8:I8"/>
    <mergeCell ref="H9:I9"/>
    <mergeCell ref="H5:I5"/>
    <mergeCell ref="J5:K5"/>
    <mergeCell ref="J7:K7"/>
    <mergeCell ref="J8:K8"/>
    <mergeCell ref="J9:K9"/>
    <mergeCell ref="J6:K6"/>
    <mergeCell ref="G21:I21"/>
    <mergeCell ref="N6:O6"/>
    <mergeCell ref="N7:O7"/>
    <mergeCell ref="N8:O8"/>
    <mergeCell ref="N9:O9"/>
    <mergeCell ref="L10:M10"/>
    <mergeCell ref="G13:O13"/>
    <mergeCell ref="G22:I22"/>
    <mergeCell ref="J22:K22"/>
    <mergeCell ref="L22:M22"/>
    <mergeCell ref="G26:I26"/>
    <mergeCell ref="L24:M24"/>
    <mergeCell ref="H10:I10"/>
    <mergeCell ref="L15:M15"/>
    <mergeCell ref="N15:O15"/>
    <mergeCell ref="G19:I19"/>
    <mergeCell ref="J19:K19"/>
    <mergeCell ref="L19:M19"/>
    <mergeCell ref="N19:O19"/>
    <mergeCell ref="G17:I17"/>
    <mergeCell ref="G14:I14"/>
    <mergeCell ref="J15:K15"/>
    <mergeCell ref="N22:O22"/>
    <mergeCell ref="L17:M17"/>
    <mergeCell ref="N10:O10"/>
    <mergeCell ref="J26:K26"/>
    <mergeCell ref="L26:M26"/>
    <mergeCell ref="N26:O26"/>
    <mergeCell ref="N17:O17"/>
    <mergeCell ref="N11:O11"/>
    <mergeCell ref="L11:M11"/>
    <mergeCell ref="J24:K24"/>
    <mergeCell ref="N24:O24"/>
    <mergeCell ref="L31:M31"/>
    <mergeCell ref="J28:K28"/>
    <mergeCell ref="L28:M28"/>
    <mergeCell ref="N28:O28"/>
    <mergeCell ref="A57:C57"/>
    <mergeCell ref="G42:G45"/>
    <mergeCell ref="A28:E28"/>
    <mergeCell ref="A44:E44"/>
    <mergeCell ref="G30:I30"/>
    <mergeCell ref="G31:I31"/>
    <mergeCell ref="G28:I28"/>
    <mergeCell ref="N31:O31"/>
    <mergeCell ref="A1:O1"/>
    <mergeCell ref="G23:I23"/>
    <mergeCell ref="M36:N36"/>
    <mergeCell ref="M2:O2"/>
    <mergeCell ref="N5:O5"/>
    <mergeCell ref="G24:I24"/>
    <mergeCell ref="J31:K31"/>
    <mergeCell ref="A2:E2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landscape" paperSize="9" scale="69" r:id="rId3"/>
  <ignoredErrors>
    <ignoredError sqref="E8 E24 L20:L25 L16 M16:M25 O16:O25 N16 L18 N18 N20:N2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4" sqref="D4"/>
    </sheetView>
  </sheetViews>
  <sheetFormatPr defaultColWidth="9.00390625" defaultRowHeight="13.5"/>
  <cols>
    <col min="1" max="1" width="17.125" style="0" customWidth="1"/>
    <col min="2" max="2" width="13.625" style="0" customWidth="1"/>
    <col min="3" max="3" width="16.125" style="0" bestFit="1" customWidth="1"/>
    <col min="4" max="4" width="16.50390625" style="0" bestFit="1" customWidth="1"/>
    <col min="5" max="5" width="3.125" style="0" bestFit="1" customWidth="1"/>
    <col min="6" max="6" width="13.125" style="0" bestFit="1" customWidth="1"/>
  </cols>
  <sheetData>
    <row r="1" ht="13.5">
      <c r="A1" t="s">
        <v>122</v>
      </c>
    </row>
    <row r="3" spans="1:2" ht="13.5">
      <c r="A3" t="s">
        <v>113</v>
      </c>
      <c r="B3" s="80">
        <f>'資金計画書'!E12</f>
        <v>0</v>
      </c>
    </row>
    <row r="4" ht="13.5">
      <c r="B4" s="79"/>
    </row>
    <row r="5" ht="13.5">
      <c r="B5" s="79"/>
    </row>
    <row r="6" spans="1:2" ht="13.5">
      <c r="A6" t="s">
        <v>114</v>
      </c>
      <c r="B6" s="79">
        <f>IF(B3&lt;3000000,B3*'資金計画書'!I51,IF(B3&lt;4000000,B3*'資金計画書'!J52+'資金計画書'!K52,B3*'資金計画書'!J53+'資金計画書'!K53))</f>
        <v>0</v>
      </c>
    </row>
    <row r="7" spans="1:2" ht="13.5">
      <c r="A7" s="84" t="s">
        <v>126</v>
      </c>
      <c r="B7" s="79">
        <f>B6*('資金計画書'!C8+100)/100</f>
        <v>0</v>
      </c>
    </row>
    <row r="8" ht="13.5">
      <c r="B8" s="79"/>
    </row>
    <row r="9" spans="1:2" ht="13.5">
      <c r="A9" t="s">
        <v>115</v>
      </c>
      <c r="B9" s="85" t="s">
        <v>123</v>
      </c>
    </row>
    <row r="10" ht="13.5">
      <c r="B10" s="79"/>
    </row>
    <row r="11" spans="1:6" ht="13.5">
      <c r="A11" t="s">
        <v>116</v>
      </c>
      <c r="B11" s="82">
        <v>158000</v>
      </c>
      <c r="C11" t="s">
        <v>118</v>
      </c>
      <c r="D11" s="83">
        <v>38353</v>
      </c>
      <c r="F11" s="81"/>
    </row>
    <row r="12" spans="1:6" ht="13.5">
      <c r="A12" t="s">
        <v>117</v>
      </c>
      <c r="B12" s="79">
        <f>ROUNDUP(B11/(D12-D11+1)*D14,-2)</f>
        <v>91400</v>
      </c>
      <c r="C12" t="s">
        <v>121</v>
      </c>
      <c r="D12" s="83">
        <v>38717</v>
      </c>
      <c r="F12" s="81"/>
    </row>
    <row r="13" spans="3:4" ht="13.5">
      <c r="C13" s="81" t="s">
        <v>119</v>
      </c>
      <c r="D13" s="83">
        <v>38564</v>
      </c>
    </row>
    <row r="14" spans="3:4" ht="13.5">
      <c r="C14" t="s">
        <v>120</v>
      </c>
      <c r="D14" s="79">
        <f>D13-D11</f>
        <v>211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</cp:lastModifiedBy>
  <cp:lastPrinted>2006-06-05T08:47:12Z</cp:lastPrinted>
  <dcterms:created xsi:type="dcterms:W3CDTF">1997-01-08T22:48:59Z</dcterms:created>
  <dcterms:modified xsi:type="dcterms:W3CDTF">2006-06-05T08:47:15Z</dcterms:modified>
  <cp:category/>
  <cp:version/>
  <cp:contentType/>
  <cp:contentStatus/>
</cp:coreProperties>
</file>